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binl-my.sharepoint.com/personal/rijnhout_hypercube_nl/Documents/MinIenW/Verantwoording tvov 2023/Aanvullend voorschot 2023/"/>
    </mc:Choice>
  </mc:AlternateContent>
  <xr:revisionPtr revIDLastSave="53" documentId="13_ncr:1_{1395E7CD-0093-224F-B129-0501F959C27B}" xr6:coauthVersionLast="47" xr6:coauthVersionMax="47" xr10:uidLastSave="{4DE4149A-8CD2-1345-89B4-4A9C0E2D9FBA}"/>
  <bookViews>
    <workbookView xWindow="16540" yWindow="2540" windowWidth="34660" windowHeight="19160" xr2:uid="{00000000-000D-0000-FFFF-FFFF00000000}"/>
  </bookViews>
  <sheets>
    <sheet name="Toe te kennen TVOV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2" l="1"/>
  <c r="E40" i="2" l="1"/>
  <c r="E33" i="2"/>
  <c r="D33" i="2"/>
  <c r="E41" i="2" l="1"/>
  <c r="E50" i="2" s="1"/>
  <c r="E52" i="2" s="1"/>
  <c r="E42" i="2"/>
  <c r="E46" i="2" s="1"/>
  <c r="F46" i="2" l="1"/>
  <c r="E53" i="2"/>
  <c r="E54" i="2" l="1"/>
  <c r="E56" i="2" s="1"/>
  <c r="F53" i="2"/>
  <c r="E57" i="2" l="1"/>
  <c r="F57" i="2" s="1"/>
  <c r="E61" i="2"/>
  <c r="E62" i="2" s="1"/>
</calcChain>
</file>

<file path=xl/sharedStrings.xml><?xml version="1.0" encoding="utf-8"?>
<sst xmlns="http://schemas.openxmlformats.org/spreadsheetml/2006/main" count="59" uniqueCount="58">
  <si>
    <t>Algemene inputs</t>
  </si>
  <si>
    <t>Valuta</t>
  </si>
  <si>
    <t>Nominatie</t>
  </si>
  <si>
    <t>EUR</t>
  </si>
  <si>
    <t>Datum</t>
  </si>
  <si>
    <t>Datum indienen aanvraag</t>
  </si>
  <si>
    <t>Subsidies conform contract</t>
  </si>
  <si>
    <t>Vaste exploitatiebijdrage door concessieverlener</t>
  </si>
  <si>
    <t>OCW contract studentenkaart</t>
  </si>
  <si>
    <t>Aanvullende subsidies en opbrengsten</t>
  </si>
  <si>
    <t>Directe opbrengsten van reizigers</t>
  </si>
  <si>
    <t>A1</t>
  </si>
  <si>
    <t>A2</t>
  </si>
  <si>
    <t>O1</t>
  </si>
  <si>
    <t>O2</t>
  </si>
  <si>
    <t>O3.</t>
  </si>
  <si>
    <t>B1</t>
  </si>
  <si>
    <t>Specifieke inputs</t>
  </si>
  <si>
    <t>K0</t>
  </si>
  <si>
    <t>Naam concessiehouder</t>
  </si>
  <si>
    <t>Naam concessie</t>
  </si>
  <si>
    <t>Naam concessieverlener</t>
  </si>
  <si>
    <t>Berekening TVOV 2023</t>
  </si>
  <si>
    <t>Berekening toe te kennen TVOV 2023</t>
  </si>
  <si>
    <t>Maximale TVOV 2023 (82% herstel directe reizigersopbrengsten)</t>
  </si>
  <si>
    <t>Verwacht rendement 2023 (excl tvov)</t>
  </si>
  <si>
    <t>Alleen geel gemarkeerde velden zijn bedoeld voor input</t>
  </si>
  <si>
    <t>Prestatieafhankelijke bijdragen concessieverlener</t>
  </si>
  <si>
    <t>Prijspeil 2023</t>
  </si>
  <si>
    <t>Tussenresultaat TVOV 2023 aan plafond te toetsen</t>
  </si>
  <si>
    <t>Verwacht rendement (incl tvov)</t>
  </si>
  <si>
    <t>Eventueel afromen TVOV 2023 in geval van rendement</t>
  </si>
  <si>
    <t>Aan plafond getoetste TVOV 2023</t>
  </si>
  <si>
    <t>Verwachte opbrengsten (prijspeil 2023)</t>
  </si>
  <si>
    <t xml:space="preserve">Totaal verwachte kosten (incl. afschrijvingen / financieringskosten) </t>
  </si>
  <si>
    <t>O4a</t>
  </si>
  <si>
    <t>O4b</t>
  </si>
  <si>
    <t>O4</t>
  </si>
  <si>
    <t>Totaal andere opbrengsten</t>
  </si>
  <si>
    <t>Extra bijdrage concessieverlener om reden transitie 2023</t>
  </si>
  <si>
    <t>Rentebaten, subsidies zoals om reden van naleven beleid voorkomen verspreiding COVID-19,….</t>
  </si>
  <si>
    <t>Totaal verwachte opbrengsten exclusief prestatieafhankelijke subsidies (O1b) en extra bijdrage transitie 2023 (O4b)</t>
  </si>
  <si>
    <t>O1a</t>
  </si>
  <si>
    <t>O1b</t>
  </si>
  <si>
    <t>O1c</t>
  </si>
  <si>
    <t>Verwacht rendement (incl aan plafond getoetste tvov)</t>
  </si>
  <si>
    <t>Totaal integrale verwachte opbrengsten</t>
  </si>
  <si>
    <t>Template aanvraag aanvullend voorschot Transitievergoeding OV 2023</t>
  </si>
  <si>
    <t>B2</t>
  </si>
  <si>
    <t>B3</t>
  </si>
  <si>
    <t>Maximaal uit te keren aanvullende voorschot, het resterende deel van de toekenningsbeschikking (20%)</t>
  </si>
  <si>
    <t>B4</t>
  </si>
  <si>
    <t>Berekende maximale aanvullende voorschot (95%)</t>
  </si>
  <si>
    <t>B5</t>
  </si>
  <si>
    <t>Aan te vragen aanvullende voorschot (maximaal B3)</t>
  </si>
  <si>
    <t>Ontvangen voorschot TVOV 2023, 80% van toekenningsbeschikking (IenW aan concessieverlener)</t>
  </si>
  <si>
    <t>Einddatum</t>
  </si>
  <si>
    <t>Startdatum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</si>
</sst>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164" formatCode="d\ [$-409]mmm\ yy;\-;\-"/>
    <numFmt numFmtId="165" formatCode="#,##0_);\(#,##0\);\-_);@_)"/>
    <numFmt numFmtId="166" formatCode="#,##0.0%_);\(#,##0.0\)%;\-_);@_)"/>
    <numFmt numFmtId="167" formatCode="_(&quot;€&quot;\ * #,##0_);_(&quot;€&quot;\ * \(#,##0\);_(&quot;€&quot;\ * &quot;-&quot;??_);_(@_)"/>
    <numFmt numFmtId="168" formatCode="0.00000000%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167" fontId="1" fillId="2" borderId="0" xfId="2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1" fontId="6" fillId="0" borderId="0" xfId="0" applyNumberFormat="1" applyFont="1"/>
    <xf numFmtId="168" fontId="6" fillId="6" borderId="0" xfId="0" applyNumberFormat="1" applyFont="1" applyFill="1"/>
    <xf numFmtId="168" fontId="6" fillId="6" borderId="0" xfId="1" applyNumberFormat="1" applyFont="1" applyFill="1" applyProtection="1"/>
    <xf numFmtId="0" fontId="5" fillId="0" borderId="0" xfId="0" applyFont="1"/>
    <xf numFmtId="0" fontId="1" fillId="3" borderId="0" xfId="0" applyFont="1" applyFill="1"/>
    <xf numFmtId="166" fontId="1" fillId="0" borderId="0" xfId="0" applyNumberFormat="1" applyFont="1"/>
    <xf numFmtId="164" fontId="1" fillId="0" borderId="0" xfId="0" applyNumberFormat="1" applyFont="1"/>
    <xf numFmtId="165" fontId="1" fillId="0" borderId="0" xfId="0" quotePrefix="1" applyNumberFormat="1" applyFont="1"/>
    <xf numFmtId="0" fontId="3" fillId="0" borderId="0" xfId="0" applyFont="1"/>
    <xf numFmtId="165" fontId="2" fillId="0" borderId="0" xfId="0" applyNumberFormat="1" applyFont="1"/>
    <xf numFmtId="0" fontId="2" fillId="3" borderId="0" xfId="0" applyFont="1" applyFill="1"/>
    <xf numFmtId="0" fontId="2" fillId="6" borderId="0" xfId="0" applyFont="1" applyFill="1"/>
    <xf numFmtId="0" fontId="1" fillId="6" borderId="0" xfId="0" applyFont="1" applyFill="1"/>
    <xf numFmtId="165" fontId="2" fillId="6" borderId="0" xfId="0" applyNumberFormat="1" applyFont="1" applyFill="1"/>
    <xf numFmtId="167" fontId="1" fillId="0" borderId="0" xfId="2" applyNumberFormat="1" applyFont="1" applyFill="1" applyProtection="1"/>
    <xf numFmtId="167" fontId="2" fillId="3" borderId="0" xfId="2" applyNumberFormat="1" applyFont="1" applyFill="1" applyProtection="1"/>
    <xf numFmtId="169" fontId="1" fillId="0" borderId="0" xfId="1" applyNumberFormat="1" applyFont="1" applyProtection="1"/>
    <xf numFmtId="9" fontId="6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3" borderId="4" xfId="0" applyFont="1" applyFill="1" applyBorder="1"/>
    <xf numFmtId="167" fontId="2" fillId="3" borderId="0" xfId="2" applyNumberFormat="1" applyFont="1" applyFill="1" applyBorder="1" applyProtection="1"/>
    <xf numFmtId="167" fontId="2" fillId="6" borderId="5" xfId="2" applyNumberFormat="1" applyFont="1" applyFill="1" applyBorder="1" applyProtection="1"/>
    <xf numFmtId="167" fontId="1" fillId="3" borderId="0" xfId="2" applyNumberFormat="1" applyFont="1" applyFill="1" applyBorder="1" applyProtection="1"/>
    <xf numFmtId="167" fontId="1" fillId="6" borderId="5" xfId="2" applyNumberFormat="1" applyFont="1" applyFill="1" applyBorder="1" applyProtection="1"/>
    <xf numFmtId="0" fontId="2" fillId="6" borderId="4" xfId="0" applyFont="1" applyFill="1" applyBorder="1"/>
    <xf numFmtId="0" fontId="1" fillId="6" borderId="5" xfId="0" applyFont="1" applyFill="1" applyBorder="1"/>
    <xf numFmtId="0" fontId="5" fillId="0" borderId="4" xfId="0" applyFont="1" applyBorder="1"/>
    <xf numFmtId="167" fontId="2" fillId="0" borderId="0" xfId="2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1" fillId="0" borderId="7" xfId="0" applyFont="1" applyBorder="1"/>
    <xf numFmtId="167" fontId="2" fillId="3" borderId="7" xfId="2" applyNumberFormat="1" applyFont="1" applyFill="1" applyBorder="1" applyProtection="1"/>
    <xf numFmtId="9" fontId="1" fillId="3" borderId="8" xfId="1" applyFont="1" applyFill="1" applyBorder="1" applyProtection="1"/>
    <xf numFmtId="0" fontId="5" fillId="6" borderId="0" xfId="0" applyFont="1" applyFill="1"/>
    <xf numFmtId="167" fontId="1" fillId="2" borderId="0" xfId="2" applyNumberFormat="1" applyFont="1" applyFill="1" applyProtection="1">
      <protection locked="0"/>
    </xf>
    <xf numFmtId="44" fontId="2" fillId="3" borderId="0" xfId="2" applyNumberFormat="1" applyFont="1" applyFill="1" applyProtection="1"/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J62"/>
  <sheetViews>
    <sheetView showGridLines="0" tabSelected="1" topLeftCell="A9" zoomScale="115" zoomScaleNormal="115" workbookViewId="0">
      <pane ySplit="1" topLeftCell="A10" activePane="bottomLeft" state="frozen"/>
      <selection activeCell="N32" sqref="N32"/>
      <selection pane="bottomLeft" activeCell="E59" sqref="E59"/>
    </sheetView>
  </sheetViews>
  <sheetFormatPr baseColWidth="10" defaultColWidth="9.1640625" defaultRowHeight="11" x14ac:dyDescent="0.15"/>
  <cols>
    <col min="1" max="2" width="2.5" style="4" customWidth="1"/>
    <col min="3" max="3" width="4" style="4" customWidth="1"/>
    <col min="4" max="4" width="74.6640625" style="4" customWidth="1"/>
    <col min="5" max="5" width="9.1640625" style="4"/>
    <col min="6" max="6" width="12.33203125" style="4" bestFit="1" customWidth="1"/>
    <col min="7" max="7" width="15.33203125" style="4" bestFit="1" customWidth="1"/>
    <col min="8" max="8" width="9.1640625" style="4"/>
    <col min="9" max="10" width="2.5" style="4" customWidth="1"/>
    <col min="11" max="11" width="4" style="4" customWidth="1"/>
    <col min="12" max="12" width="74.5" style="4" customWidth="1"/>
    <col min="13" max="13" width="12.33203125" style="4" bestFit="1" customWidth="1"/>
    <col min="14" max="35" width="9.1640625" style="4"/>
    <col min="36" max="36" width="9.83203125" style="4" bestFit="1" customWidth="1"/>
    <col min="37" max="16384" width="9.1640625" style="4"/>
  </cols>
  <sheetData>
    <row r="4" spans="1:36" x14ac:dyDescent="0.15">
      <c r="E4" s="5"/>
    </row>
    <row r="10" spans="1:36" x14ac:dyDescent="0.15">
      <c r="A10" s="6" t="s">
        <v>47</v>
      </c>
      <c r="B10" s="6"/>
      <c r="C10" s="6"/>
      <c r="D10" s="6"/>
    </row>
    <row r="12" spans="1:36" x14ac:dyDescent="0.15">
      <c r="D12" s="7" t="s">
        <v>26</v>
      </c>
      <c r="AI12" s="8">
        <v>2023</v>
      </c>
      <c r="AJ12" s="9">
        <v>0</v>
      </c>
    </row>
    <row r="13" spans="1:36" x14ac:dyDescent="0.15">
      <c r="AI13" s="8">
        <v>2022</v>
      </c>
      <c r="AJ13" s="10">
        <v>3.5000000000000003E-2</v>
      </c>
    </row>
    <row r="14" spans="1:36" x14ac:dyDescent="0.15">
      <c r="C14" s="11" t="s">
        <v>11</v>
      </c>
      <c r="D14" s="4" t="s">
        <v>19</v>
      </c>
      <c r="E14" s="1"/>
      <c r="AI14" s="8">
        <v>2021</v>
      </c>
      <c r="AJ14" s="9">
        <v>0.11718617033623957</v>
      </c>
    </row>
    <row r="15" spans="1:36" x14ac:dyDescent="0.15">
      <c r="A15" s="5"/>
      <c r="B15" s="5"/>
      <c r="C15" s="11" t="s">
        <v>12</v>
      </c>
      <c r="D15" s="4" t="s">
        <v>20</v>
      </c>
      <c r="E15" s="1"/>
      <c r="AI15" s="8">
        <v>2020</v>
      </c>
      <c r="AJ15" s="9">
        <v>0.13218101328562204</v>
      </c>
    </row>
    <row r="16" spans="1:36" x14ac:dyDescent="0.15">
      <c r="D16" s="4" t="s">
        <v>21</v>
      </c>
      <c r="E16" s="1"/>
      <c r="AI16" s="8">
        <v>2019</v>
      </c>
      <c r="AJ16" s="9">
        <v>0.16492368762375165</v>
      </c>
    </row>
    <row r="17" spans="1:36" x14ac:dyDescent="0.15">
      <c r="D17" s="4" t="s">
        <v>5</v>
      </c>
      <c r="E17" s="2"/>
    </row>
    <row r="18" spans="1:36" x14ac:dyDescent="0.15">
      <c r="E18" s="13"/>
      <c r="AF18" s="25">
        <v>0.93</v>
      </c>
    </row>
    <row r="19" spans="1:36" x14ac:dyDescent="0.15">
      <c r="A19" s="5" t="s">
        <v>0</v>
      </c>
      <c r="AF19" s="25">
        <v>0.95</v>
      </c>
    </row>
    <row r="20" spans="1:36" x14ac:dyDescent="0.15">
      <c r="D20" s="4" t="s">
        <v>57</v>
      </c>
      <c r="E20" s="14">
        <v>44927</v>
      </c>
      <c r="F20" s="4" t="s">
        <v>4</v>
      </c>
      <c r="AJ20" s="26"/>
    </row>
    <row r="21" spans="1:36" x14ac:dyDescent="0.15">
      <c r="D21" s="4" t="s">
        <v>56</v>
      </c>
      <c r="E21" s="14">
        <v>45291</v>
      </c>
      <c r="F21" s="4" t="s">
        <v>4</v>
      </c>
      <c r="AJ21" s="26"/>
    </row>
    <row r="23" spans="1:36" x14ac:dyDescent="0.15">
      <c r="D23" s="4" t="s">
        <v>1</v>
      </c>
      <c r="E23" s="4" t="s">
        <v>3</v>
      </c>
    </row>
    <row r="24" spans="1:36" x14ac:dyDescent="0.15">
      <c r="D24" s="4" t="s">
        <v>2</v>
      </c>
      <c r="E24" s="15">
        <v>1</v>
      </c>
    </row>
    <row r="26" spans="1:36" x14ac:dyDescent="0.15">
      <c r="A26" s="5" t="s">
        <v>17</v>
      </c>
    </row>
    <row r="28" spans="1:36" x14ac:dyDescent="0.15">
      <c r="B28" s="27" t="s">
        <v>33</v>
      </c>
      <c r="C28" s="28"/>
      <c r="D28" s="28"/>
      <c r="E28" s="29" t="s">
        <v>28</v>
      </c>
      <c r="F28" s="30"/>
    </row>
    <row r="29" spans="1:36" x14ac:dyDescent="0.15">
      <c r="B29" s="31"/>
      <c r="C29" s="16" t="s">
        <v>6</v>
      </c>
      <c r="F29" s="32"/>
    </row>
    <row r="30" spans="1:36" x14ac:dyDescent="0.15">
      <c r="B30" s="31"/>
      <c r="C30" s="4" t="s">
        <v>42</v>
      </c>
      <c r="D30" s="4" t="s">
        <v>7</v>
      </c>
      <c r="E30" s="3"/>
      <c r="F30" s="32"/>
    </row>
    <row r="31" spans="1:36" x14ac:dyDescent="0.15">
      <c r="B31" s="31"/>
      <c r="C31" s="4" t="s">
        <v>43</v>
      </c>
      <c r="D31" s="4" t="s">
        <v>27</v>
      </c>
      <c r="E31" s="3"/>
      <c r="F31" s="32"/>
    </row>
    <row r="32" spans="1:36" x14ac:dyDescent="0.15">
      <c r="B32" s="31"/>
      <c r="C32" s="4" t="s">
        <v>44</v>
      </c>
      <c r="D32" s="4" t="s">
        <v>9</v>
      </c>
      <c r="E32" s="3"/>
      <c r="F32" s="32"/>
    </row>
    <row r="33" spans="1:6" x14ac:dyDescent="0.15">
      <c r="B33" s="31"/>
      <c r="C33" s="11" t="s">
        <v>13</v>
      </c>
      <c r="D33" s="16" t="str">
        <f>"Totaal "&amp; C29</f>
        <v>Totaal Subsidies conform contract</v>
      </c>
      <c r="E33" s="17">
        <f>SUM(E30:E32)</f>
        <v>0</v>
      </c>
      <c r="F33" s="32"/>
    </row>
    <row r="34" spans="1:6" x14ac:dyDescent="0.15">
      <c r="B34" s="31"/>
      <c r="C34" s="11"/>
      <c r="E34" s="17"/>
      <c r="F34" s="32"/>
    </row>
    <row r="35" spans="1:6" x14ac:dyDescent="0.15">
      <c r="B35" s="31"/>
      <c r="C35" s="11" t="s">
        <v>14</v>
      </c>
      <c r="D35" s="4" t="s">
        <v>8</v>
      </c>
      <c r="E35" s="3"/>
      <c r="F35" s="32"/>
    </row>
    <row r="36" spans="1:6" x14ac:dyDescent="0.15">
      <c r="B36" s="31"/>
      <c r="C36" s="11" t="s">
        <v>15</v>
      </c>
      <c r="D36" s="4" t="s">
        <v>10</v>
      </c>
      <c r="E36" s="3"/>
      <c r="F36" s="32"/>
    </row>
    <row r="37" spans="1:6" x14ac:dyDescent="0.15">
      <c r="B37" s="31"/>
      <c r="C37" s="11"/>
      <c r="F37" s="32"/>
    </row>
    <row r="38" spans="1:6" x14ac:dyDescent="0.15">
      <c r="B38" s="31"/>
      <c r="C38" s="4" t="s">
        <v>35</v>
      </c>
      <c r="D38" s="4" t="s">
        <v>40</v>
      </c>
      <c r="E38" s="3"/>
      <c r="F38" s="32"/>
    </row>
    <row r="39" spans="1:6" x14ac:dyDescent="0.15">
      <c r="B39" s="31"/>
      <c r="C39" s="4" t="s">
        <v>36</v>
      </c>
      <c r="D39" s="4" t="s">
        <v>39</v>
      </c>
      <c r="E39" s="3"/>
      <c r="F39" s="32"/>
    </row>
    <row r="40" spans="1:6" x14ac:dyDescent="0.15">
      <c r="B40" s="31"/>
      <c r="C40" s="11" t="s">
        <v>37</v>
      </c>
      <c r="D40" s="16" t="s">
        <v>38</v>
      </c>
      <c r="E40" s="17">
        <f>SUM(E38:E39)</f>
        <v>0</v>
      </c>
      <c r="F40" s="32"/>
    </row>
    <row r="41" spans="1:6" x14ac:dyDescent="0.15">
      <c r="B41" s="33" t="s">
        <v>41</v>
      </c>
      <c r="C41" s="18"/>
      <c r="D41" s="12"/>
      <c r="E41" s="34">
        <f>SUM(E30,E32,E35:E36,E38)</f>
        <v>0</v>
      </c>
      <c r="F41" s="35"/>
    </row>
    <row r="42" spans="1:6" x14ac:dyDescent="0.15">
      <c r="B42" s="33" t="s">
        <v>46</v>
      </c>
      <c r="C42" s="12"/>
      <c r="D42" s="12"/>
      <c r="E42" s="36">
        <f>SUM(E33,E35:E36,E40)</f>
        <v>0</v>
      </c>
      <c r="F42" s="37"/>
    </row>
    <row r="43" spans="1:6" x14ac:dyDescent="0.15">
      <c r="B43" s="38"/>
      <c r="C43" s="19"/>
      <c r="D43" s="20"/>
      <c r="E43" s="21"/>
      <c r="F43" s="39"/>
    </row>
    <row r="44" spans="1:6" x14ac:dyDescent="0.15">
      <c r="B44" s="40" t="s">
        <v>18</v>
      </c>
      <c r="C44" s="5" t="s">
        <v>34</v>
      </c>
      <c r="E44" s="48"/>
      <c r="F44" s="35"/>
    </row>
    <row r="45" spans="1:6" x14ac:dyDescent="0.15">
      <c r="B45" s="31"/>
      <c r="C45" s="5"/>
      <c r="E45" s="41"/>
      <c r="F45" s="32"/>
    </row>
    <row r="46" spans="1:6" x14ac:dyDescent="0.15">
      <c r="B46" s="42" t="s">
        <v>25</v>
      </c>
      <c r="C46" s="43"/>
      <c r="D46" s="44"/>
      <c r="E46" s="45">
        <f>SUM(E42,E44)</f>
        <v>0</v>
      </c>
      <c r="F46" s="46">
        <f>IF(E44=0,0,E46/-E44)</f>
        <v>0</v>
      </c>
    </row>
    <row r="48" spans="1:6" x14ac:dyDescent="0.15">
      <c r="A48" s="5" t="s">
        <v>22</v>
      </c>
    </row>
    <row r="50" spans="1:6" x14ac:dyDescent="0.15">
      <c r="D50" s="4" t="s">
        <v>29</v>
      </c>
      <c r="E50" s="22">
        <f>MAX(0,(-E44-E41))</f>
        <v>0</v>
      </c>
    </row>
    <row r="51" spans="1:6" x14ac:dyDescent="0.15">
      <c r="D51" s="4" t="s">
        <v>24</v>
      </c>
      <c r="E51" s="48"/>
    </row>
    <row r="52" spans="1:6" x14ac:dyDescent="0.15">
      <c r="D52" s="4" t="s">
        <v>32</v>
      </c>
      <c r="E52" s="22">
        <f>MIN(E50,E51)</f>
        <v>0</v>
      </c>
    </row>
    <row r="53" spans="1:6" x14ac:dyDescent="0.15">
      <c r="D53" s="4" t="s">
        <v>45</v>
      </c>
      <c r="E53" s="22">
        <f>E46+E52</f>
        <v>0</v>
      </c>
      <c r="F53" s="24">
        <f>IF(E44=0,0,E53/-E44)</f>
        <v>0</v>
      </c>
    </row>
    <row r="54" spans="1:6" x14ac:dyDescent="0.15">
      <c r="D54" s="4" t="s">
        <v>31</v>
      </c>
      <c r="E54" s="22">
        <f>IF(E53&gt;0,E53,0)</f>
        <v>0</v>
      </c>
      <c r="F54" s="24"/>
    </row>
    <row r="55" spans="1:6" x14ac:dyDescent="0.15">
      <c r="E55" s="22"/>
      <c r="F55" s="24"/>
    </row>
    <row r="56" spans="1:6" x14ac:dyDescent="0.15">
      <c r="A56" s="5"/>
      <c r="B56" s="5"/>
      <c r="C56" s="47" t="s">
        <v>16</v>
      </c>
      <c r="D56" s="18" t="s">
        <v>23</v>
      </c>
      <c r="E56" s="23">
        <f>MAX(0,(E52-E54))</f>
        <v>0</v>
      </c>
      <c r="F56" s="5"/>
    </row>
    <row r="57" spans="1:6" x14ac:dyDescent="0.15">
      <c r="D57" s="4" t="s">
        <v>30</v>
      </c>
      <c r="E57" s="22">
        <f>E46+E56</f>
        <v>0</v>
      </c>
      <c r="F57" s="24">
        <f>IF(E44=0,0,E57/-E44)</f>
        <v>0</v>
      </c>
    </row>
    <row r="59" spans="1:6" x14ac:dyDescent="0.15">
      <c r="C59" s="11" t="s">
        <v>48</v>
      </c>
      <c r="D59" s="4" t="s">
        <v>55</v>
      </c>
      <c r="E59" s="48"/>
    </row>
    <row r="60" spans="1:6" x14ac:dyDescent="0.15">
      <c r="C60" s="11" t="s">
        <v>49</v>
      </c>
      <c r="D60" s="4" t="s">
        <v>50</v>
      </c>
      <c r="E60" s="49">
        <f>(10/8*E59)*0.2</f>
        <v>0</v>
      </c>
    </row>
    <row r="61" spans="1:6" x14ac:dyDescent="0.15">
      <c r="C61" s="11" t="s">
        <v>51</v>
      </c>
      <c r="D61" s="4" t="s">
        <v>52</v>
      </c>
      <c r="E61" s="49">
        <f>MAX((E56*0.95)-E59,0)</f>
        <v>0</v>
      </c>
    </row>
    <row r="62" spans="1:6" x14ac:dyDescent="0.15">
      <c r="C62" s="11" t="s">
        <v>53</v>
      </c>
      <c r="D62" s="4" t="s">
        <v>54</v>
      </c>
      <c r="E62" s="49">
        <f>MIN(MAX(E61,0,MIN(E60,E61,)),E60)</f>
        <v>0</v>
      </c>
    </row>
  </sheetData>
  <sheetProtection algorithmName="SHA-512" hashValue="l0RUfMNmQiys9nInPblsxYrVGKeKvykfXyxJR46gRWV5vkezwcvD1huT2mAdZ99ntnwR0F6r65X5uj3VcOUQTQ==" saltValue="FLAaMInWb+4CgNACLYD2+w==" spinCount="100000" sheet="1" objects="1" scenarios="1"/>
  <dataValidations count="2">
    <dataValidation allowBlank="1" showInputMessage="1" showErrorMessage="1" promptTitle="Verwachte kosten 2023" prompt="Negatieve waarde invoeren" sqref="E44" xr:uid="{A3845E76-6BEB-F84D-8807-4C4E59C046E2}"/>
    <dataValidation allowBlank="1" showInputMessage="1" showErrorMessage="1" promptTitle="Maximale TVOV 2023" prompt="Neem maximale TVOV 2023 voor onderhavige concessie over van de toekenningsbeschikking (van IenW aan concessieverlener)." sqref="E51" xr:uid="{81DFFEF4-6004-BB46-B76A-4F5D04F62483}"/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8" ma:contentTypeDescription="Een nieuw document maken." ma:contentTypeScope="" ma:versionID="11f0edb86b5c2d9a54302d145b241bc8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976b16c77e02ecf256b31ba1dad063ee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031cafa-bca9-4815-aec0-7277a0735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6f6a2c-bd97-4095-a416-d97c42ef1514}" ma:internalName="TaxCatchAll" ma:showField="CatchAllData" ma:web="ea6e1c2d-c477-43f6-b3eb-0761957ed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6e1c2d-c477-43f6-b3eb-0761957edcca" xsi:nil="true"/>
    <lcf76f155ced4ddcb4097134ff3c332f xmlns="d29ef02d-dca2-4008-a09f-102c2d73e07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58A676-A16B-4219-8B8B-65464649DC29}"/>
</file>

<file path=customXml/itemProps2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073ED-BB8A-457F-A54F-76318C413395}">
  <ds:schemaRefs>
    <ds:schemaRef ds:uri="http://purl.org/dc/dcmitype/"/>
    <ds:schemaRef ds:uri="http://schemas.microsoft.com/office/2006/metadata/properties"/>
    <ds:schemaRef ds:uri="d29ef02d-dca2-4008-a09f-102c2d73e07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ea6e1c2d-c477-43f6-b3eb-0761957edcc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Toe te kennen TVOV 2023</vt:lpstr>
    </vt:vector>
  </TitlesOfParts>
  <Manager/>
  <Company>Hypercube Business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Rijnhout, Rob</dc:creator>
  <cp:keywords/>
  <dc:description/>
  <cp:lastModifiedBy>Rob Rijnhout</cp:lastModifiedBy>
  <cp:lastPrinted>2021-05-11T13:21:38Z</cp:lastPrinted>
  <dcterms:created xsi:type="dcterms:W3CDTF">2020-09-02T12:02:26Z</dcterms:created>
  <dcterms:modified xsi:type="dcterms:W3CDTF">2024-02-29T11:43:17Z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